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2\R22\OE224\Druck Erhebungsunterlagen\Unterlagen Erhebung 2021\BS_Erhebungsunterlagen_2021 Excel\Excel_öffentliche_KM_Vers21-22\Excel_öffentliche_KM_Vers21-22\"/>
    </mc:Choice>
  </mc:AlternateContent>
  <bookViews>
    <workbookView xWindow="0" yWindow="0" windowWidth="28800" windowHeight="11745"/>
  </bookViews>
  <sheets>
    <sheet name="Tabelle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Q11" i="1" l="1"/>
  <c r="L11" i="1"/>
  <c r="G11" i="1"/>
  <c r="F11" i="1"/>
  <c r="I11" i="1"/>
  <c r="E11" i="1"/>
  <c r="D11" i="1"/>
  <c r="S3" i="1"/>
  <c r="L3" i="1"/>
  <c r="K3" i="1"/>
  <c r="A1" i="1"/>
  <c r="E3" i="1"/>
  <c r="F14" i="1" l="1"/>
  <c r="K9" i="1"/>
  <c r="N9" i="1" s="1"/>
  <c r="K8" i="1"/>
  <c r="N8" i="1" s="1"/>
  <c r="J7" i="1"/>
  <c r="K7" i="1" s="1"/>
  <c r="N7" i="1" s="1"/>
  <c r="K6" i="1"/>
  <c r="N6" i="1" s="1"/>
  <c r="K5" i="1"/>
  <c r="N5" i="1" s="1"/>
  <c r="J4" i="1"/>
  <c r="K4" i="1" l="1"/>
  <c r="K11" i="1" s="1"/>
  <c r="J11" i="1"/>
  <c r="M5" i="1"/>
  <c r="O5" i="1" s="1"/>
  <c r="M6" i="1"/>
  <c r="O6" i="1" s="1"/>
  <c r="M4" i="1"/>
  <c r="N4" i="1"/>
  <c r="N11" i="1" s="1"/>
  <c r="M7" i="1"/>
  <c r="O7" i="1" s="1"/>
  <c r="M8" i="1"/>
  <c r="O8" i="1" s="1"/>
  <c r="M9" i="1"/>
  <c r="O9" i="1" s="1"/>
  <c r="M11" i="1" l="1"/>
  <c r="M14" i="1" s="1"/>
  <c r="O4" i="1"/>
  <c r="O11" i="1" s="1"/>
</calcChain>
</file>

<file path=xl/sharedStrings.xml><?xml version="1.0" encoding="utf-8"?>
<sst xmlns="http://schemas.openxmlformats.org/spreadsheetml/2006/main" count="59" uniqueCount="48">
  <si>
    <t>Vorjahr</t>
  </si>
  <si>
    <t>aktuelles Schuljahr</t>
  </si>
  <si>
    <t>POOL 24</t>
  </si>
  <si>
    <t>STEWI</t>
  </si>
  <si>
    <t>HZ</t>
  </si>
  <si>
    <t>Lehrbefähi-gung</t>
  </si>
  <si>
    <t>Dep</t>
  </si>
  <si>
    <t xml:space="preserve">Plus </t>
  </si>
  <si>
    <t>Defizit</t>
  </si>
  <si>
    <t>NAME</t>
  </si>
  <si>
    <t>Fremde Schule</t>
  </si>
  <si>
    <t>Anrechnung</t>
  </si>
  <si>
    <t>ASD Diff</t>
  </si>
  <si>
    <t>Anmerkung</t>
  </si>
  <si>
    <t>Delta</t>
  </si>
  <si>
    <t>netto</t>
  </si>
  <si>
    <t>VWL, BWL</t>
  </si>
  <si>
    <t>1 Schulbuchausleihe OES, 1 Lehrerbibliothek, 1,25 ÖPR, 1 Sys</t>
  </si>
  <si>
    <t>OES</t>
  </si>
  <si>
    <t>M, Sport</t>
  </si>
  <si>
    <t>NA, TA, WE, TV</t>
  </si>
  <si>
    <t>E,Ph,M,DV,Pfl</t>
  </si>
  <si>
    <t>VWL, BWL, Inf</t>
  </si>
  <si>
    <t>D, G. GGK</t>
  </si>
  <si>
    <t>AA</t>
  </si>
  <si>
    <t>BB</t>
  </si>
  <si>
    <t>BC</t>
  </si>
  <si>
    <t>BD</t>
  </si>
  <si>
    <t>EE</t>
  </si>
  <si>
    <t>FF</t>
  </si>
  <si>
    <t>Alfons Anfang</t>
  </si>
  <si>
    <t>Bertold Beginner</t>
  </si>
  <si>
    <t>Britta Caesar</t>
  </si>
  <si>
    <t>Bruno Dach</t>
  </si>
  <si>
    <t>Emilia Emmaus</t>
  </si>
  <si>
    <t>Fritz Franz</t>
  </si>
  <si>
    <t>1 Einkauf, 10 an Nachbarschule TV</t>
  </si>
  <si>
    <t>11 h Systembetreuung, 1 h Multimediaberater, 3 h Fortbildner + 1 KM + 0,375 Mentorat</t>
  </si>
  <si>
    <t>6 Abteilungsleitung, 2 O'Stufenbetreuung im Deputat!</t>
  </si>
  <si>
    <t>1,5 h Alter, 3 h Beratungslehrer</t>
  </si>
  <si>
    <t>Lehrbefähigung</t>
  </si>
  <si>
    <t>IST</t>
  </si>
  <si>
    <t>Fremde</t>
  </si>
  <si>
    <t>Anr</t>
  </si>
  <si>
    <t>SOLL</t>
  </si>
  <si>
    <t>alte Bugwelle :</t>
  </si>
  <si>
    <t>= aktuelle Bugwelle</t>
  </si>
  <si>
    <t>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</si>
</sst>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 Narrow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4" borderId="11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3" borderId="18" xfId="0" applyFont="1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7" fillId="0" borderId="32" xfId="0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5" fillId="0" borderId="5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wrapText="1"/>
    </xf>
    <xf numFmtId="0" fontId="5" fillId="0" borderId="26" xfId="0" applyFont="1" applyBorder="1" applyAlignment="1" applyProtection="1">
      <alignment horizontal="left" wrapText="1"/>
    </xf>
    <xf numFmtId="0" fontId="6" fillId="0" borderId="6" xfId="0" applyFont="1" applyBorder="1" applyAlignment="1" applyProtection="1">
      <alignment horizontal="center" wrapText="1"/>
    </xf>
    <xf numFmtId="0" fontId="6" fillId="0" borderId="7" xfId="0" applyFont="1" applyBorder="1" applyAlignment="1" applyProtection="1">
      <alignment horizontal="center" wrapText="1"/>
    </xf>
    <xf numFmtId="0" fontId="5" fillId="0" borderId="19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wrapText="1"/>
    </xf>
    <xf numFmtId="0" fontId="5" fillId="2" borderId="7" xfId="0" applyFont="1" applyFill="1" applyBorder="1" applyAlignment="1" applyProtection="1">
      <alignment horizontal="center" wrapText="1"/>
    </xf>
    <xf numFmtId="0" fontId="5" fillId="0" borderId="7" xfId="0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33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wrapText="1"/>
    </xf>
    <xf numFmtId="0" fontId="5" fillId="0" borderId="22" xfId="0" applyFont="1" applyBorder="1" applyAlignment="1" applyProtection="1">
      <alignment horizontal="center" wrapText="1"/>
    </xf>
    <xf numFmtId="0" fontId="0" fillId="0" borderId="10" xfId="0" applyBorder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5" borderId="16" xfId="0" applyFill="1" applyBorder="1" applyAlignment="1" applyProtection="1">
      <alignment vertical="center"/>
    </xf>
    <xf numFmtId="0" fontId="10" fillId="6" borderId="0" xfId="0" applyFont="1" applyFill="1" applyAlignment="1" applyProtection="1">
      <alignment vertical="center"/>
    </xf>
    <xf numFmtId="0" fontId="0" fillId="7" borderId="14" xfId="0" applyFill="1" applyBorder="1" applyAlignment="1" applyProtection="1">
      <alignment horizontal="center" vertical="center"/>
    </xf>
    <xf numFmtId="0" fontId="0" fillId="0" borderId="14" xfId="0" applyBorder="1" applyAlignment="1" applyProtection="1">
      <alignment vertical="center"/>
    </xf>
    <xf numFmtId="2" fontId="0" fillId="0" borderId="14" xfId="0" quotePrefix="1" applyNumberForma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7" borderId="8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2" fontId="11" fillId="0" borderId="6" xfId="0" applyNumberFormat="1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left" wrapText="1"/>
    </xf>
    <xf numFmtId="0" fontId="12" fillId="0" borderId="6" xfId="0" applyFont="1" applyFill="1" applyBorder="1" applyAlignment="1" applyProtection="1">
      <alignment horizontal="left" wrapText="1"/>
    </xf>
    <xf numFmtId="0" fontId="12" fillId="0" borderId="6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wrapText="1"/>
    </xf>
    <xf numFmtId="0" fontId="12" fillId="0" borderId="6" xfId="0" applyFont="1" applyBorder="1" applyAlignment="1" applyProtection="1">
      <alignment horizontal="left" wrapText="1"/>
    </xf>
    <xf numFmtId="0" fontId="12" fillId="8" borderId="7" xfId="0" applyFont="1" applyFill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left" wrapText="1"/>
    </xf>
    <xf numFmtId="0" fontId="4" fillId="0" borderId="36" xfId="0" applyFont="1" applyBorder="1" applyAlignment="1" applyProtection="1">
      <alignment horizontal="center" wrapText="1"/>
    </xf>
    <xf numFmtId="0" fontId="0" fillId="0" borderId="0" xfId="0" applyFill="1" applyBorder="1" applyProtection="1"/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5" fillId="0" borderId="0" xfId="0" applyFont="1" applyProtection="1"/>
    <xf numFmtId="49" fontId="7" fillId="0" borderId="0" xfId="0" quotePrefix="1" applyNumberFormat="1" applyFont="1" applyAlignment="1" applyProtection="1"/>
    <xf numFmtId="49" fontId="0" fillId="0" borderId="0" xfId="0" applyNumberFormat="1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wrapText="1"/>
    </xf>
    <xf numFmtId="0" fontId="0" fillId="0" borderId="36" xfId="0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center"/>
    </xf>
  </cellXfs>
  <cellStyles count="1">
    <cellStyle name="Standard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85725</xdr:colOff>
      <xdr:row>12</xdr:row>
      <xdr:rowOff>57150</xdr:rowOff>
    </xdr:from>
    <xdr:to>
      <xdr:col>14</xdr:col>
      <xdr:colOff>0</xdr:colOff>
      <xdr:row>13</xdr:row>
      <xdr:rowOff>38100</xdr:rowOff>
    </xdr:to>
    <xdr:sp macro="" textlink="">
      <xdr:nvSpPr>
        <xdr:cNvPr id="2" name="AutoShape 3"/>
        <xdr:cNvSpPr>
          <a:spLocks/>
        </xdr:cNvSpPr>
      </xdr:nvSpPr>
      <xdr:spPr bwMode="auto">
        <a:xfrm rot="-5400000">
          <a:off x="7305675" y="2438400"/>
          <a:ext cx="161925" cy="809625"/>
        </a:xfrm>
        <a:prstGeom prst="leftBrace">
          <a:avLst>
            <a:gd name="adj1" fmla="val 53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38100</xdr:colOff>
      <xdr:row>12</xdr:row>
      <xdr:rowOff>47625</xdr:rowOff>
    </xdr:from>
    <xdr:to>
      <xdr:col>6</xdr:col>
      <xdr:colOff>476250</xdr:colOff>
      <xdr:row>13</xdr:row>
      <xdr:rowOff>28575</xdr:rowOff>
    </xdr:to>
    <xdr:sp macro="" textlink="">
      <xdr:nvSpPr>
        <xdr:cNvPr id="3" name="AutoShape 90"/>
        <xdr:cNvSpPr>
          <a:spLocks/>
        </xdr:cNvSpPr>
      </xdr:nvSpPr>
      <xdr:spPr bwMode="auto">
        <a:xfrm rot="-5400000">
          <a:off x="2871788" y="15120937"/>
          <a:ext cx="152400" cy="923925"/>
        </a:xfrm>
        <a:prstGeom prst="leftBrace">
          <a:avLst>
            <a:gd name="adj1" fmla="val 5388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95250</xdr:colOff>
      <xdr:row>20</xdr:row>
      <xdr:rowOff>76200</xdr:rowOff>
    </xdr:from>
    <xdr:to>
      <xdr:col>11</xdr:col>
      <xdr:colOff>581025</xdr:colOff>
      <xdr:row>31</xdr:row>
      <xdr:rowOff>123825</xdr:rowOff>
    </xdr:to>
    <xdr:sp macro="" textlink="">
      <xdr:nvSpPr>
        <xdr:cNvPr id="4" name="Textfeld 3"/>
        <xdr:cNvSpPr txBox="1"/>
      </xdr:nvSpPr>
      <xdr:spPr>
        <a:xfrm>
          <a:off x="1638300" y="4229100"/>
          <a:ext cx="5200650" cy="2038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Diese Liste eignet sich zur Buchführung der Lehrerdepudate</a:t>
          </a:r>
          <a:r>
            <a:rPr lang="de-DE" sz="1100" baseline="0"/>
            <a:t> auf Basis des Jahresdeputats. </a:t>
          </a:r>
        </a:p>
        <a:p>
          <a:r>
            <a:rPr lang="de-DE" sz="1100" baseline="0"/>
            <a:t>Jährlich wechselnde Unterrichtsverpflichtungen müssen vorher auf das Schuljahr umgerechnet werden (eine taggenaue Abbildung ist ohne Datenbank nicht möglich).</a:t>
          </a:r>
        </a:p>
        <a:p>
          <a:endParaRPr lang="de-DE" sz="1100" baseline="0"/>
        </a:p>
        <a:p>
          <a:r>
            <a:rPr lang="de-DE" sz="1100" baseline="0"/>
            <a:t>Die Spalte </a:t>
          </a:r>
          <a:r>
            <a:rPr lang="de-DE" sz="1100" b="1" baseline="0"/>
            <a:t>ASD-Differenz </a:t>
          </a:r>
          <a:r>
            <a:rPr lang="de-DE" sz="1100" baseline="0"/>
            <a:t>ergibt exakt den Wert, der in E-Stat bei den </a:t>
          </a:r>
          <a:r>
            <a:rPr lang="de-DE" sz="1100" b="1" baseline="0"/>
            <a:t>RMA-Stunden</a:t>
          </a:r>
          <a:r>
            <a:rPr lang="de-DE" sz="1100" baseline="0"/>
            <a:t> eingepflegt werden muss, um das dort abgebildete effektive Deputat dem an der Schule gegebenen anzupassen.</a:t>
          </a:r>
        </a:p>
        <a:p>
          <a:endParaRPr lang="de-DE" sz="1100" baseline="0"/>
        </a:p>
        <a:p>
          <a:r>
            <a:rPr lang="de-DE" sz="1100" baseline="0"/>
            <a:t>Die Formeln hier sind geschützt, der Blattschutz kann aber ohne Passwort aufgehoben werden.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</sheetNames>
    <sheetDataSet>
      <sheetData sheetId="0">
        <row r="4">
          <cell r="P4" t="str">
            <v>2021/2022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>
      <selection activeCell="G7" sqref="G7"/>
    </sheetView>
  </sheetViews>
  <sheetFormatPr baseColWidth="10" defaultColWidth="11" defaultRowHeight="14.25" x14ac:dyDescent="0.2"/>
  <cols>
    <col min="1" max="1" width="1.875" style="26" bestFit="1" customWidth="1"/>
    <col min="2" max="2" width="3.375" style="26" bestFit="1" customWidth="1"/>
    <col min="3" max="3" width="11" style="26"/>
    <col min="4" max="4" width="4" style="26" bestFit="1" customWidth="1"/>
    <col min="5" max="5" width="8.375" style="26" bestFit="1" customWidth="1"/>
    <col min="6" max="6" width="5.25" style="26" bestFit="1" customWidth="1"/>
    <col min="7" max="7" width="5.875" style="26" bestFit="1" customWidth="1"/>
    <col min="8" max="8" width="16.875" style="26" bestFit="1" customWidth="1"/>
    <col min="9" max="9" width="6.25" style="26" bestFit="1" customWidth="1"/>
    <col min="10" max="10" width="9.5" style="26" bestFit="1" customWidth="1"/>
    <col min="11" max="11" width="9.75" style="26" bestFit="1" customWidth="1"/>
    <col min="12" max="12" width="8.375" style="26" bestFit="1" customWidth="1"/>
    <col min="13" max="14" width="5.875" style="26" bestFit="1" customWidth="1"/>
    <col min="15" max="15" width="7.375" style="26" bestFit="1" customWidth="1"/>
    <col min="16" max="16" width="52" style="26" customWidth="1"/>
    <col min="17" max="17" width="6.5" style="26" bestFit="1" customWidth="1"/>
    <col min="18" max="18" width="4.25" style="26" bestFit="1" customWidth="1"/>
    <col min="19" max="19" width="9.75" style="26" bestFit="1" customWidth="1"/>
    <col min="20" max="20" width="5" style="26" bestFit="1" customWidth="1"/>
    <col min="21" max="16384" width="11" style="26"/>
  </cols>
  <sheetData>
    <row r="1" spans="1:21" ht="33.75" customHeight="1" thickBot="1" x14ac:dyDescent="0.25">
      <c r="A1" s="80" t="str">
        <f>CONCATENATE("Schuljahr ",[1]Hinweise!$P$4)</f>
        <v>Schuljahr 2021/2022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25"/>
      <c r="S1" s="27"/>
    </row>
    <row r="2" spans="1:21" ht="16.5" thickBot="1" x14ac:dyDescent="0.3">
      <c r="B2" s="28"/>
      <c r="E2" s="86" t="s">
        <v>0</v>
      </c>
      <c r="F2" s="87"/>
      <c r="G2" s="88"/>
      <c r="H2" s="89" t="s">
        <v>1</v>
      </c>
      <c r="I2" s="90"/>
      <c r="J2" s="90"/>
      <c r="K2" s="90"/>
      <c r="L2" s="90"/>
      <c r="M2" s="90"/>
      <c r="N2" s="90"/>
      <c r="O2" s="90"/>
      <c r="P2" s="91"/>
      <c r="Q2" s="81" t="s">
        <v>2</v>
      </c>
      <c r="S2" s="83" t="s">
        <v>3</v>
      </c>
      <c r="T2" s="84"/>
      <c r="U2" s="85"/>
    </row>
    <row r="3" spans="1:21" s="43" customFormat="1" ht="29.25" customHeight="1" thickBot="1" x14ac:dyDescent="0.25">
      <c r="A3" s="29"/>
      <c r="B3" s="30" t="s">
        <v>4</v>
      </c>
      <c r="C3" s="31" t="s">
        <v>5</v>
      </c>
      <c r="D3" s="32" t="s">
        <v>6</v>
      </c>
      <c r="E3" s="33" t="str">
        <f>CONCATENATE("IST 
",MID([1]Hinweise!$P$4,1,4)-1,"/",MID([1]Hinweise!$P$4,6,4)-1)</f>
        <v>IST 
2020/2021</v>
      </c>
      <c r="F3" s="32" t="s">
        <v>7</v>
      </c>
      <c r="G3" s="34" t="s">
        <v>8</v>
      </c>
      <c r="H3" s="35" t="s">
        <v>9</v>
      </c>
      <c r="I3" s="36" t="s">
        <v>10</v>
      </c>
      <c r="J3" s="37" t="s">
        <v>11</v>
      </c>
      <c r="K3" s="38" t="str">
        <f>CONCATENATE("SOLL ",[1]Hinweise!$P$4)</f>
        <v>SOLL 2021/2022</v>
      </c>
      <c r="L3" s="39" t="str">
        <f>CONCATENATE("IST ",[1]Hinweise!$P$4)</f>
        <v>IST 2021/2022</v>
      </c>
      <c r="M3" s="32" t="s">
        <v>7</v>
      </c>
      <c r="N3" s="40" t="s">
        <v>8</v>
      </c>
      <c r="O3" s="41" t="s">
        <v>12</v>
      </c>
      <c r="P3" s="42" t="s">
        <v>13</v>
      </c>
      <c r="Q3" s="82"/>
      <c r="S3" s="44" t="str">
        <f>CONCATENATE("SOLL ",MID([1]Hinweise!$P$4,1,4)+1,"/",MID([1]Hinweise!$P$4,6,4)+1)</f>
        <v>SOLL 2022/2023</v>
      </c>
      <c r="T3" s="45" t="s">
        <v>14</v>
      </c>
      <c r="U3" s="46" t="s">
        <v>15</v>
      </c>
    </row>
    <row r="4" spans="1:21" s="54" customFormat="1" ht="16.5" customHeight="1" x14ac:dyDescent="0.2">
      <c r="A4" s="7">
        <v>1</v>
      </c>
      <c r="B4" s="8" t="s">
        <v>24</v>
      </c>
      <c r="C4" s="9" t="s">
        <v>16</v>
      </c>
      <c r="D4" s="10">
        <v>17</v>
      </c>
      <c r="E4" s="11">
        <v>11</v>
      </c>
      <c r="F4" s="9">
        <v>3.83</v>
      </c>
      <c r="G4" s="12">
        <v>0</v>
      </c>
      <c r="H4" s="13" t="s">
        <v>30</v>
      </c>
      <c r="I4" s="14"/>
      <c r="J4" s="14">
        <f>1+1+1.25+1</f>
        <v>4.25</v>
      </c>
      <c r="K4" s="47">
        <f>D4-F4+G4-J4-I4</f>
        <v>8.92</v>
      </c>
      <c r="L4" s="1">
        <v>12</v>
      </c>
      <c r="M4" s="48">
        <f>IF((K4-L4)&lt;0,(K4-L4)*-1,0)</f>
        <v>3.08</v>
      </c>
      <c r="N4" s="48">
        <f>IF((K4-L4)&gt;0,(K4-L4),0)</f>
        <v>0</v>
      </c>
      <c r="O4" s="49">
        <f t="shared" ref="O4:O9" si="0">F4*-1+G4+M4+(N4*-1)</f>
        <v>-0.75</v>
      </c>
      <c r="P4" s="3" t="s">
        <v>17</v>
      </c>
      <c r="Q4" s="5">
        <v>1</v>
      </c>
      <c r="R4" s="50" t="s">
        <v>18</v>
      </c>
      <c r="S4" s="51"/>
      <c r="T4" s="52"/>
      <c r="U4" s="53"/>
    </row>
    <row r="5" spans="1:21" s="54" customFormat="1" x14ac:dyDescent="0.2">
      <c r="A5" s="7">
        <v>2</v>
      </c>
      <c r="B5" s="15" t="s">
        <v>25</v>
      </c>
      <c r="C5" s="16" t="s">
        <v>19</v>
      </c>
      <c r="D5" s="10">
        <v>18</v>
      </c>
      <c r="E5" s="17">
        <v>0</v>
      </c>
      <c r="F5" s="16"/>
      <c r="G5" s="18"/>
      <c r="H5" s="19" t="s">
        <v>31</v>
      </c>
      <c r="I5" s="20"/>
      <c r="J5" s="20"/>
      <c r="K5" s="47">
        <f t="shared" ref="K5:K9" si="1">D5-F5+G5-J5-I5</f>
        <v>18</v>
      </c>
      <c r="L5" s="1">
        <v>20</v>
      </c>
      <c r="M5" s="48">
        <f t="shared" ref="M5:M9" si="2">IF((K5-L5)&lt;0,(K5-L5)*-1,0)</f>
        <v>2</v>
      </c>
      <c r="N5" s="48">
        <f t="shared" ref="N5:N9" si="3">IF((K5-L5)&gt;0,(K5-L5),0)</f>
        <v>0</v>
      </c>
      <c r="O5" s="49">
        <f t="shared" si="0"/>
        <v>2</v>
      </c>
      <c r="P5" s="4"/>
      <c r="Q5" s="6"/>
      <c r="S5" s="55"/>
      <c r="T5" s="56"/>
      <c r="U5" s="56"/>
    </row>
    <row r="6" spans="1:21" s="54" customFormat="1" x14ac:dyDescent="0.2">
      <c r="A6" s="7">
        <v>3</v>
      </c>
      <c r="B6" s="15" t="s">
        <v>26</v>
      </c>
      <c r="C6" s="16" t="s">
        <v>20</v>
      </c>
      <c r="D6" s="10">
        <v>27</v>
      </c>
      <c r="E6" s="17">
        <v>15.5</v>
      </c>
      <c r="F6" s="16">
        <v>2.9999999999997584E-2</v>
      </c>
      <c r="G6" s="18">
        <v>0</v>
      </c>
      <c r="H6" s="19" t="s">
        <v>32</v>
      </c>
      <c r="I6" s="21">
        <v>10</v>
      </c>
      <c r="J6" s="20">
        <v>1</v>
      </c>
      <c r="K6" s="47">
        <f t="shared" si="1"/>
        <v>15.970000000000002</v>
      </c>
      <c r="L6" s="1">
        <v>15</v>
      </c>
      <c r="M6" s="48">
        <f t="shared" si="2"/>
        <v>0</v>
      </c>
      <c r="N6" s="48">
        <f t="shared" si="3"/>
        <v>0.97000000000000242</v>
      </c>
      <c r="O6" s="49">
        <f t="shared" si="0"/>
        <v>-1</v>
      </c>
      <c r="P6" s="4" t="s">
        <v>36</v>
      </c>
      <c r="Q6" s="6">
        <v>1</v>
      </c>
      <c r="S6" s="57"/>
      <c r="T6" s="56"/>
      <c r="U6" s="56"/>
    </row>
    <row r="7" spans="1:21" s="54" customFormat="1" x14ac:dyDescent="0.2">
      <c r="A7" s="7">
        <v>4</v>
      </c>
      <c r="B7" s="15" t="s">
        <v>27</v>
      </c>
      <c r="C7" s="16" t="s">
        <v>21</v>
      </c>
      <c r="D7" s="10">
        <v>25</v>
      </c>
      <c r="E7" s="17">
        <v>13</v>
      </c>
      <c r="F7" s="16">
        <v>14.630000000000003</v>
      </c>
      <c r="G7" s="18">
        <v>0</v>
      </c>
      <c r="H7" s="19" t="s">
        <v>33</v>
      </c>
      <c r="I7" s="20"/>
      <c r="J7" s="20">
        <f>1+11+0.38+3+1</f>
        <v>16.380000000000003</v>
      </c>
      <c r="K7" s="47">
        <f t="shared" si="1"/>
        <v>-6.0100000000000051</v>
      </c>
      <c r="L7" s="1">
        <v>13</v>
      </c>
      <c r="M7" s="48">
        <f t="shared" si="2"/>
        <v>19.010000000000005</v>
      </c>
      <c r="N7" s="48">
        <f t="shared" si="3"/>
        <v>0</v>
      </c>
      <c r="O7" s="49">
        <f t="shared" si="0"/>
        <v>4.3800000000000026</v>
      </c>
      <c r="P7" s="4" t="s">
        <v>37</v>
      </c>
      <c r="Q7" s="6"/>
      <c r="S7" s="57"/>
      <c r="T7" s="56"/>
      <c r="U7" s="56"/>
    </row>
    <row r="8" spans="1:21" s="54" customFormat="1" x14ac:dyDescent="0.2">
      <c r="A8" s="7">
        <v>5</v>
      </c>
      <c r="B8" s="15" t="s">
        <v>28</v>
      </c>
      <c r="C8" s="16" t="s">
        <v>22</v>
      </c>
      <c r="D8" s="10">
        <v>25</v>
      </c>
      <c r="E8" s="17">
        <v>18</v>
      </c>
      <c r="F8" s="16">
        <v>3.5</v>
      </c>
      <c r="G8" s="18">
        <v>0</v>
      </c>
      <c r="H8" s="19" t="s">
        <v>34</v>
      </c>
      <c r="I8" s="20"/>
      <c r="J8" s="20">
        <v>6</v>
      </c>
      <c r="K8" s="47">
        <f t="shared" si="1"/>
        <v>15.5</v>
      </c>
      <c r="L8" s="1">
        <v>18</v>
      </c>
      <c r="M8" s="48">
        <f t="shared" si="2"/>
        <v>2.5</v>
      </c>
      <c r="N8" s="48">
        <f t="shared" si="3"/>
        <v>0</v>
      </c>
      <c r="O8" s="49">
        <f t="shared" si="0"/>
        <v>-1</v>
      </c>
      <c r="P8" s="4" t="s">
        <v>38</v>
      </c>
      <c r="Q8" s="6"/>
      <c r="S8" s="57"/>
      <c r="T8" s="56"/>
      <c r="U8" s="56"/>
    </row>
    <row r="9" spans="1:21" s="54" customFormat="1" ht="15" thickBot="1" x14ac:dyDescent="0.25">
      <c r="A9" s="7">
        <v>6</v>
      </c>
      <c r="B9" s="15" t="s">
        <v>29</v>
      </c>
      <c r="C9" s="16" t="s">
        <v>23</v>
      </c>
      <c r="D9" s="10">
        <v>22</v>
      </c>
      <c r="E9" s="22">
        <v>14</v>
      </c>
      <c r="F9" s="23">
        <v>1.5300000000000011</v>
      </c>
      <c r="G9" s="24">
        <v>0</v>
      </c>
      <c r="H9" s="19" t="s">
        <v>35</v>
      </c>
      <c r="I9" s="20"/>
      <c r="J9" s="20">
        <v>4.5</v>
      </c>
      <c r="K9" s="47">
        <f t="shared" si="1"/>
        <v>15.969999999999999</v>
      </c>
      <c r="L9" s="1">
        <v>15</v>
      </c>
      <c r="M9" s="48">
        <f t="shared" si="2"/>
        <v>0</v>
      </c>
      <c r="N9" s="48">
        <f t="shared" si="3"/>
        <v>0.96999999999999886</v>
      </c>
      <c r="O9" s="49">
        <f t="shared" si="0"/>
        <v>-2.5</v>
      </c>
      <c r="P9" s="4" t="s">
        <v>39</v>
      </c>
      <c r="Q9" s="6"/>
      <c r="S9" s="57"/>
      <c r="T9" s="56"/>
      <c r="U9" s="56"/>
    </row>
    <row r="10" spans="1:21" ht="15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L10" s="2"/>
      <c r="P10" s="2"/>
      <c r="Q10" s="2"/>
    </row>
    <row r="11" spans="1:21" ht="15" thickBot="1" x14ac:dyDescent="0.25">
      <c r="A11" s="58"/>
      <c r="B11" s="59"/>
      <c r="C11" s="60"/>
      <c r="D11" s="60">
        <f>SUM(D4:D10)</f>
        <v>134</v>
      </c>
      <c r="E11" s="61">
        <f>SUM(E4:E10)</f>
        <v>71.5</v>
      </c>
      <c r="F11" s="60">
        <f>SUM(F4:F10)</f>
        <v>23.520000000000003</v>
      </c>
      <c r="G11" s="60">
        <f>SUM(G4:G10)</f>
        <v>0</v>
      </c>
      <c r="H11" s="60"/>
      <c r="I11" s="60">
        <f t="shared" ref="I11:O11" si="4">SUM(I4:I10)</f>
        <v>10</v>
      </c>
      <c r="J11" s="60">
        <f t="shared" si="4"/>
        <v>32.130000000000003</v>
      </c>
      <c r="K11" s="60">
        <f t="shared" si="4"/>
        <v>68.349999999999994</v>
      </c>
      <c r="L11" s="61">
        <f t="shared" si="4"/>
        <v>93</v>
      </c>
      <c r="M11" s="60">
        <f t="shared" si="4"/>
        <v>26.590000000000003</v>
      </c>
      <c r="N11" s="60">
        <f t="shared" si="4"/>
        <v>1.9400000000000013</v>
      </c>
      <c r="O11" s="62">
        <f t="shared" si="4"/>
        <v>1.1300000000000026</v>
      </c>
      <c r="P11" s="63"/>
      <c r="Q11" s="64">
        <f>SUM(Q4:Q10)</f>
        <v>2</v>
      </c>
    </row>
    <row r="12" spans="1:21" ht="15" thickBot="1" x14ac:dyDescent="0.25">
      <c r="A12" s="65"/>
      <c r="B12" s="66" t="s">
        <v>4</v>
      </c>
      <c r="C12" s="67" t="s">
        <v>40</v>
      </c>
      <c r="D12" s="67" t="s">
        <v>6</v>
      </c>
      <c r="E12" s="68" t="s">
        <v>41</v>
      </c>
      <c r="F12" s="68" t="s">
        <v>7</v>
      </c>
      <c r="G12" s="67" t="s">
        <v>8</v>
      </c>
      <c r="H12" s="69" t="s">
        <v>9</v>
      </c>
      <c r="I12" s="67" t="s">
        <v>42</v>
      </c>
      <c r="J12" s="67" t="s">
        <v>43</v>
      </c>
      <c r="K12" s="68" t="s">
        <v>44</v>
      </c>
      <c r="L12" s="68" t="s">
        <v>41</v>
      </c>
      <c r="M12" s="68" t="s">
        <v>7</v>
      </c>
      <c r="N12" s="67" t="s">
        <v>8</v>
      </c>
      <c r="O12" s="70"/>
      <c r="P12" s="71" t="s">
        <v>13</v>
      </c>
      <c r="Q12" s="72" t="s">
        <v>47</v>
      </c>
    </row>
    <row r="13" spans="1:21" x14ac:dyDescent="0.2">
      <c r="B13" s="73"/>
      <c r="Q13" s="74"/>
    </row>
    <row r="14" spans="1:21" x14ac:dyDescent="0.2">
      <c r="B14" s="73"/>
      <c r="E14" s="75" t="s">
        <v>45</v>
      </c>
      <c r="F14" s="79">
        <f>F11-G11</f>
        <v>23.520000000000003</v>
      </c>
      <c r="G14" s="79"/>
      <c r="M14" s="76">
        <f>M11-N11</f>
        <v>24.650000000000002</v>
      </c>
      <c r="N14" s="77" t="s">
        <v>46</v>
      </c>
      <c r="O14" s="78"/>
      <c r="Q14" s="74"/>
    </row>
  </sheetData>
  <sheetProtection sheet="1" objects="1" scenarios="1" selectLockedCells="1"/>
  <mergeCells count="6">
    <mergeCell ref="F14:G14"/>
    <mergeCell ref="A1:P1"/>
    <mergeCell ref="Q2:Q3"/>
    <mergeCell ref="S2:U2"/>
    <mergeCell ref="E2:G2"/>
    <mergeCell ref="H2:P2"/>
  </mergeCells>
  <conditionalFormatting sqref="T4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T5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M4 F4:F9 M6:M9">
    <cfRule type="cellIs" dxfId="3" priority="4" stopIfTrue="1" operator="greaterThanOrEqual">
      <formula>4</formula>
    </cfRule>
  </conditionalFormatting>
  <conditionalFormatting sqref="M5">
    <cfRule type="cellIs" dxfId="2" priority="3" stopIfTrue="1" operator="greaterThanOrEqual">
      <formula>4</formula>
    </cfRule>
  </conditionalFormatting>
  <conditionalFormatting sqref="O11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Landratsamt Ortenaukreis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Henze, Rolf</dc:creator>
  <cp:lastModifiedBy>Bogatsch, Sergej (STL)</cp:lastModifiedBy>
  <dcterms:created xsi:type="dcterms:W3CDTF">2017-09-08T07:52:45Z</dcterms:created>
  <dcterms:modified xsi:type="dcterms:W3CDTF">2021-05-26T07:30:37Z</dcterms:modified>
</cp:coreProperties>
</file>